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0" yWindow="-135" windowWidth="16380" windowHeight="11385" tabRatio="500"/>
  </bookViews>
  <sheets>
    <sheet name="дек 2022" sheetId="7" r:id="rId1"/>
  </sheets>
  <definedNames>
    <definedName name="_xlnm.Print_Area" localSheetId="0">'дек 2022'!$B$1:$R$57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0" i="7"/>
  <c r="I46"/>
  <c r="I35"/>
  <c r="I34"/>
  <c r="I25"/>
  <c r="I45" l="1"/>
  <c r="I29"/>
  <c r="I28"/>
  <c r="I49" l="1"/>
  <c r="I50"/>
  <c r="I31"/>
  <c r="M20"/>
  <c r="L20"/>
  <c r="K20"/>
  <c r="J20"/>
  <c r="I20"/>
  <c r="H28"/>
  <c r="M18"/>
  <c r="L18"/>
  <c r="K18"/>
  <c r="J18"/>
  <c r="H18"/>
  <c r="I18"/>
  <c r="M27"/>
  <c r="L27"/>
  <c r="K27"/>
  <c r="J27"/>
  <c r="I27"/>
  <c r="H27"/>
  <c r="H30"/>
  <c r="I17" l="1"/>
  <c r="I16"/>
  <c r="I47"/>
  <c r="I22"/>
  <c r="H17" l="1"/>
  <c r="H16"/>
  <c r="H47"/>
  <c r="H34" l="1"/>
  <c r="H33"/>
  <c r="H46"/>
  <c r="H31"/>
  <c r="H25"/>
  <c r="H23" s="1"/>
  <c r="N47"/>
  <c r="N44"/>
  <c r="M44"/>
  <c r="L44"/>
  <c r="K44"/>
  <c r="J44"/>
  <c r="I44"/>
  <c r="H44"/>
  <c r="H35"/>
  <c r="H22" s="1"/>
  <c r="N27"/>
  <c r="N23"/>
  <c r="M23"/>
  <c r="L23"/>
  <c r="K23"/>
  <c r="J23"/>
  <c r="I23"/>
  <c r="N22"/>
  <c r="M22"/>
  <c r="L22"/>
  <c r="K22"/>
  <c r="J22"/>
  <c r="N21"/>
  <c r="M21"/>
  <c r="L21"/>
  <c r="K21"/>
  <c r="J21"/>
  <c r="I21"/>
  <c r="H21"/>
  <c r="N20"/>
  <c r="L19"/>
  <c r="N18"/>
  <c r="N17"/>
  <c r="M17"/>
  <c r="L17"/>
  <c r="K17"/>
  <c r="J17"/>
  <c r="N16"/>
  <c r="M16"/>
  <c r="L16"/>
  <c r="K16"/>
  <c r="J16"/>
  <c r="N15" l="1"/>
  <c r="M15"/>
  <c r="L15"/>
  <c r="K15"/>
  <c r="J15"/>
  <c r="I15"/>
  <c r="H15"/>
</calcChain>
</file>

<file path=xl/sharedStrings.xml><?xml version="1.0" encoding="utf-8"?>
<sst xmlns="http://schemas.openxmlformats.org/spreadsheetml/2006/main" count="162" uniqueCount="112">
  <si>
    <t xml:space="preserve">Приложение </t>
  </si>
  <si>
    <t>к постановлению администрации</t>
  </si>
  <si>
    <t xml:space="preserve">Усть-Абаканского района   </t>
  </si>
  <si>
    <t xml:space="preserve">к  текстовой части </t>
  </si>
  <si>
    <t>муниципальной программы</t>
  </si>
  <si>
    <t>«Развитие физической культуры и спорта в Усть-Абаканском районе»</t>
  </si>
  <si>
    <t xml:space="preserve">РЕСУРСНОЕ ОБЕСПЕЧЕНИЕ </t>
  </si>
  <si>
    <t>реализации муниципальной программы</t>
  </si>
  <si>
    <t>Статус № п/п</t>
  </si>
  <si>
    <t>Наименование муниципальной программы, 
основных мероприятий, мероприятий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</si>
  <si>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</si>
  <si>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</si>
  <si>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</si>
  <si>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</si>
  <si>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</si>
  <si>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</si>
  <si>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</si>
  <si>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</si>
  <si>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</si>
  <si>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</si>
  <si>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 «Развитие физической культуры и спорта в Усть-Абаканском районе»</t>
  </si>
  <si>
    <t>Всего по муниципальной программе, в том числе</t>
  </si>
  <si>
    <t>X</t>
  </si>
  <si>
    <t>Федеральный бюджет</t>
  </si>
  <si>
    <t>Республиканский бюджет Республики Хакасия</t>
  </si>
  <si>
    <t>Районный бюджет</t>
  </si>
  <si>
    <t>УФиЭ администрации</t>
  </si>
  <si>
    <t>УКМПСТ</t>
  </si>
  <si>
    <t>УО</t>
  </si>
  <si>
    <t>УЖКХ и строительства</t>
  </si>
  <si>
    <t>Основное мероприятие 1 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</si>
  <si>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</si>
  <si>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</si>
  <si>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</si>
  <si>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53,1 % к 2023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2023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25,6 % к 2023 году.</t>
  </si>
  <si>
    <t>1; 2; 3</t>
  </si>
  <si>
    <t>Мероприятие 1.1 Мероприятия в сфере физической культуры и спорта</t>
  </si>
  <si>
    <t xml:space="preserve">УКМПСТ </t>
  </si>
  <si>
    <t>35001 22070</t>
  </si>
  <si>
    <t>Участие в республиканских, межрегиональных соревнованиях и турнирах по различным видам спорта, открытых первенствах</t>
  </si>
  <si>
    <t>Мероприятие 2</t>
  </si>
  <si>
    <t>Иные межбюджетные трансферты на мероприятия в сфере физической культуры и спорта</t>
  </si>
  <si>
    <t>Приобретение спортивной формы для хоккейной и футбольной команд Доможаковского сельсовета</t>
  </si>
  <si>
    <t>Основное мероприятие 2 Обеспечение развития отрасли физической культуры и спорта</t>
  </si>
  <si>
    <t>Мероприятие 2.1 Обеспечение деятельности подведомственных учреждений (МБУДО "Усть-Абаканская СШ")</t>
  </si>
  <si>
    <t>Обеспечение деятельности подведомственных учреждений (МБУДО "Усть-Абаканская СШ")</t>
  </si>
  <si>
    <t>Ремонт системы отопления и канализационной системы в здании спорткомплекса и раздевалках</t>
  </si>
  <si>
    <t>0702</t>
  </si>
  <si>
    <t>35002 22480</t>
  </si>
  <si>
    <t xml:space="preserve">Приобретение физкультурно-спортивного  инвентаря </t>
  </si>
  <si>
    <t xml:space="preserve">35002 22480 </t>
  </si>
  <si>
    <t>35002 42070</t>
  </si>
  <si>
    <t xml:space="preserve">Приобретение спортивного инвентаря, спортивной экипировки.
</t>
  </si>
  <si>
    <t xml:space="preserve">Приобретение спортивного инвентаря, спортивной экипировки (софинансирование).
</t>
  </si>
  <si>
    <t>Мероприятие 5</t>
  </si>
  <si>
    <t xml:space="preserve">Обустройство площадки, монтаж комплекса ГТО </t>
  </si>
  <si>
    <t>Мероприятие 6</t>
  </si>
  <si>
    <t>Модернизация, реконструкция, строительство объектов муниципальной собственности</t>
  </si>
  <si>
    <t>Строительство универсального спортивного зала</t>
  </si>
  <si>
    <t>Основное мероприятие 3 Физкультурно-оздоровительная работа с различными категориями населения</t>
  </si>
  <si>
    <t>35003 00000</t>
  </si>
  <si>
    <t>Мероприятие 3.1 Мероприятия в сфере физической культуры и спорта</t>
  </si>
  <si>
    <t>35003 22070</t>
  </si>
  <si>
    <t>Основное мероприятие 4 Региональный проект Республики Хакасия «Спорт — норма жизни»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</si>
  <si>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</si>
  <si>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</si>
  <si>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</si>
  <si>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t xml:space="preserve">Потылицына Н.А. </t>
  </si>
  <si>
    <t>Н.А. Потылицына</t>
  </si>
  <si>
    <t>»</t>
  </si>
  <si>
    <t>«Приложение 3</t>
  </si>
  <si>
    <t>Прокат ледового катка для занятий по хоккею с мячом, текущий ремонт зала для занятий гирьевым спортом, текущий ремонт стен, полов, потолков МБУДО «Усть-Абаканская СШ», текущий ремонт спортивного зала в с.Вершино-Биджа.</t>
  </si>
  <si>
    <t>Проведение районных массовых физкультурно-оздоровительных мероприятий (открытие спортивного сезона в СШ, проведение районных соревнований среди детей с ограниченными возможностями здоровья, проведение спартакиад по различным видам спорта, празднование Дня Победы, Новогодних мероприятий)</t>
  </si>
  <si>
    <t>350Р5 51390F</t>
  </si>
  <si>
    <t>35002 71350</t>
  </si>
  <si>
    <t>35002 S1350</t>
  </si>
  <si>
    <t>0703/ 1101</t>
  </si>
  <si>
    <t>35002 00680</t>
  </si>
  <si>
    <t>35002 22180</t>
  </si>
  <si>
    <t>35002 22360</t>
  </si>
  <si>
    <t>35002 71480</t>
  </si>
  <si>
    <t>35002 S1480</t>
  </si>
  <si>
    <t>1101</t>
  </si>
  <si>
    <t>350P5 51390</t>
  </si>
  <si>
    <t>11001</t>
  </si>
  <si>
    <t>Мероприятие 4.2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за счет средств резевного фонда Правительства Российской Федерации (в том числе софинансирование с республиканским бюджетом)</t>
  </si>
  <si>
    <t>Капитальный ремонт МБУДО "Усть-Абаканская СШ"</t>
  </si>
  <si>
    <t>от ________2023 г. № _______</t>
  </si>
  <si>
    <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</si>
  <si>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t xml:space="preserve">УКМПСТ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</si>
  <si>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t xml:space="preserve">Строительство Универсального спортивного зала в р.п. Усть-Абакан.                                                      </t>
  </si>
  <si>
    <t>Приобретения технологического не монтируемого оборудования</t>
  </si>
  <si>
    <t>Строительство Универсального спортивного зала в р.п. Усть-Абакан</t>
  </si>
  <si>
    <t>Первый заместитель Главы администрации Усть-Абаканского района по финансам и экономике                                                                                            - руководитель Управления финансов и экономики администрации Усть-Абаканского района</t>
  </si>
  <si>
    <t>Мероприятие 4.1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(в том числе софинансирование с республиканским бюджетом)</t>
  </si>
  <si>
    <r>
      <t xml:space="preserve">УЖКХ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</si>
  <si>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t>2 168 500,00</t>
  </si>
  <si>
    <r>
      <t xml:space="preserve">УКМПСТ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</si>
  <si>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t xml:space="preserve">УКМПСТ </t>
    </r>
    <r>
      <rPr>
        <sz val="10"/>
        <color rgb="FF000000"/>
        <rFont val="Times New Roman"/>
        <family val="1"/>
        <charset val="204"/>
      </rPr>
      <t>(районный бюджет)</t>
    </r>
  </si>
  <si>
    <t>Обеспечение деятельности подведомственных учреждений (МАУ "Универсальный спортивный зал")</t>
  </si>
  <si>
    <t>Мероприятие 2.2 Обеспечение деятельности подведомственных учреждений (МАУ "Универсальный спортивный зал")</t>
  </si>
  <si>
    <t>Мероприятие 2.3 Капитальный ремонт в муниципальных учреждениях, в том числе проектно-сметная документация</t>
  </si>
  <si>
    <t>Мероприятие 2.4 Создание условий для занятий физической культурой и спортом</t>
  </si>
  <si>
    <t>Мероприятие 2.5 Укрепление материально-технической базы</t>
  </si>
  <si>
    <t>Мероприятие 2.6 Строительство универсального спортивного зала п.Усть-Абакан</t>
  </si>
  <si>
    <t>Мероприятие 2.7 Оказание адресной финансовой поддержки спортивным организациям, осуществляющим подготовку спортивного резерва</t>
  </si>
  <si>
    <t>Мероприятие 2.8 Оказание адресной финансовой поддержки спортивным организациям, осуществляющим подготовку спортивного резерва (софинансирование)</t>
  </si>
  <si>
    <t>Мероприятие 2.9 Капитальный ремонт объектов муниципальной собственности</t>
  </si>
  <si>
    <t>Мероприятие 2.10 Капитальный ремонт объектов муниципальной собственности (софинансирование)</t>
  </si>
  <si>
    <t>Строительство универсального спортивного зала в рп.Усть-Абакан; Кадастровые работы;  Строительный котроль; авторский надзор; осущ.подключения к системе телоснабжения; внесение изменений в ПД; технологическое присоединение к электросетям при строительстве универсального спортивного зала в рп.Усть-Абакан</t>
  </si>
  <si>
    <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</si>
  <si>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r>
      <t xml:space="preserve">УКМПСТ                              </t>
    </r>
    <r>
      <rPr>
        <sz val="8"/>
        <color rgb="FF000000"/>
        <rFont val="Times New Roman"/>
        <family val="1"/>
        <charset val="204"/>
      </rPr>
      <t>(Республиканский бюджет)</t>
    </r>
  </si>
</sst>
</file>

<file path=xl/styles.xml><?xml version="1.0" encoding="utf-8"?>
<styleSheet xmlns="http://schemas.openxmlformats.org/spreadsheetml/2006/main">
  <fonts count="19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2"/>
      <name val="Times New Roman"/>
      <family val="1"/>
      <charset val="128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 applyBorder="0" applyProtection="0"/>
  </cellStyleXfs>
  <cellXfs count="112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/>
    <xf numFmtId="0" fontId="5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14" fillId="0" borderId="0" xfId="0" applyFont="1"/>
    <xf numFmtId="0" fontId="6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3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/>
    <xf numFmtId="0" fontId="18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4" fillId="0" borderId="0" xfId="0" applyFont="1" applyBorder="1" applyAlignment="1"/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4" fontId="11" fillId="0" borderId="0" xfId="0" applyNumberFormat="1" applyFont="1"/>
    <xf numFmtId="0" fontId="6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18" fillId="0" borderId="2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0" fontId="7" fillId="0" borderId="1" xfId="1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66"/>
  <sheetViews>
    <sheetView tabSelected="1" topLeftCell="M1" zoomScale="90" zoomScaleNormal="90" zoomScaleSheetLayoutView="80" workbookViewId="0">
      <selection activeCell="Q4" sqref="Q4:R4"/>
    </sheetView>
  </sheetViews>
  <sheetFormatPr defaultColWidth="8.7109375" defaultRowHeight="15"/>
  <cols>
    <col min="1" max="1" width="19.5703125" style="1" hidden="1" customWidth="1"/>
    <col min="2" max="2" width="37.5703125" style="1" customWidth="1"/>
    <col min="3" max="3" width="23.28515625" style="1" customWidth="1"/>
    <col min="4" max="5" width="8.7109375" style="1" hidden="1" customWidth="1"/>
    <col min="6" max="6" width="15.42578125" style="2" hidden="1" customWidth="1"/>
    <col min="7" max="7" width="8.7109375" style="1" hidden="1" customWidth="1"/>
    <col min="8" max="8" width="17.5703125" style="77" customWidth="1"/>
    <col min="9" max="9" width="16.7109375" style="77" customWidth="1"/>
    <col min="10" max="11" width="14.5703125" style="77" customWidth="1"/>
    <col min="12" max="12" width="16.42578125" style="77" customWidth="1"/>
    <col min="13" max="13" width="15.28515625" style="1" customWidth="1"/>
    <col min="14" max="15" width="17.28515625" style="1" hidden="1" customWidth="1"/>
    <col min="16" max="16" width="50.85546875" style="1" hidden="1" customWidth="1"/>
    <col min="17" max="17" width="43.7109375" style="1" customWidth="1"/>
    <col min="18" max="18" width="17.42578125" style="1" hidden="1" customWidth="1"/>
    <col min="19" max="19" width="16.28515625" style="1" customWidth="1"/>
    <col min="20" max="20" width="16" style="1" customWidth="1"/>
    <col min="21" max="21" width="15.28515625" style="1" customWidth="1"/>
    <col min="22" max="22" width="14.85546875" style="1" customWidth="1"/>
    <col min="23" max="23" width="13.140625" style="1" customWidth="1"/>
    <col min="24" max="24" width="14" style="1" customWidth="1"/>
    <col min="25" max="1025" width="8.7109375" style="1"/>
  </cols>
  <sheetData>
    <row r="1" spans="1:21" ht="18.75">
      <c r="C1" s="3"/>
      <c r="D1" s="3"/>
      <c r="E1" s="3"/>
      <c r="F1" s="4"/>
      <c r="G1" s="3"/>
      <c r="H1" s="67"/>
      <c r="I1" s="67"/>
      <c r="J1" s="67"/>
      <c r="K1" s="67"/>
      <c r="L1" s="67"/>
      <c r="M1" s="3"/>
      <c r="N1" s="3"/>
      <c r="O1" s="3"/>
      <c r="Q1" s="5" t="s">
        <v>0</v>
      </c>
      <c r="R1" s="5"/>
    </row>
    <row r="2" spans="1:21" ht="18.75" customHeight="1">
      <c r="C2" s="3"/>
      <c r="D2" s="3"/>
      <c r="E2" s="3"/>
      <c r="F2" s="4"/>
      <c r="G2" s="3"/>
      <c r="H2" s="67"/>
      <c r="I2" s="67"/>
      <c r="J2" s="67"/>
      <c r="K2" s="67"/>
      <c r="L2" s="67"/>
      <c r="M2" s="3"/>
      <c r="N2" s="3"/>
      <c r="O2" s="3"/>
      <c r="Q2" s="106" t="s">
        <v>1</v>
      </c>
      <c r="R2" s="106"/>
    </row>
    <row r="3" spans="1:21" ht="18.75">
      <c r="C3" s="3"/>
      <c r="D3" s="3"/>
      <c r="E3" s="3"/>
      <c r="F3" s="4"/>
      <c r="G3" s="3"/>
      <c r="H3" s="67"/>
      <c r="I3" s="67"/>
      <c r="J3" s="67"/>
      <c r="K3" s="67"/>
      <c r="L3" s="67"/>
      <c r="M3" s="3"/>
      <c r="N3" s="3"/>
      <c r="O3" s="3"/>
      <c r="Q3" s="5" t="s">
        <v>2</v>
      </c>
      <c r="R3" s="5"/>
    </row>
    <row r="4" spans="1:21" ht="26.25" customHeight="1">
      <c r="C4" s="3"/>
      <c r="D4" s="3"/>
      <c r="E4" s="3"/>
      <c r="F4" s="4"/>
      <c r="G4" s="3"/>
      <c r="H4" s="67"/>
      <c r="I4" s="67"/>
      <c r="J4" s="67"/>
      <c r="K4" s="67"/>
      <c r="L4" s="67"/>
      <c r="M4" s="3"/>
      <c r="N4" s="3"/>
      <c r="O4" s="3"/>
      <c r="P4" s="6"/>
      <c r="Q4" s="107" t="s">
        <v>87</v>
      </c>
      <c r="R4" s="107"/>
    </row>
    <row r="5" spans="1:21" ht="32.25" customHeight="1">
      <c r="C5" s="3"/>
      <c r="D5" s="3"/>
      <c r="E5" s="3"/>
      <c r="F5" s="4"/>
      <c r="G5" s="3"/>
      <c r="H5" s="67"/>
      <c r="I5" s="67"/>
      <c r="J5" s="67"/>
      <c r="K5" s="67"/>
      <c r="L5" s="67"/>
      <c r="M5" s="3"/>
      <c r="N5" s="3"/>
      <c r="O5" s="3"/>
      <c r="P5" s="6"/>
      <c r="Q5" s="108" t="s">
        <v>70</v>
      </c>
      <c r="R5" s="108"/>
    </row>
    <row r="6" spans="1:21" ht="18.75" customHeight="1">
      <c r="C6" s="3"/>
      <c r="D6" s="3"/>
      <c r="E6" s="3"/>
      <c r="F6" s="4"/>
      <c r="G6" s="3"/>
      <c r="H6" s="67"/>
      <c r="I6" s="67"/>
      <c r="J6" s="67"/>
      <c r="K6" s="67"/>
      <c r="L6" s="67"/>
      <c r="M6" s="3"/>
      <c r="N6" s="3"/>
      <c r="O6" s="3"/>
      <c r="P6" s="6"/>
      <c r="Q6" s="106" t="s">
        <v>3</v>
      </c>
      <c r="R6" s="106"/>
    </row>
    <row r="7" spans="1:21" ht="18.75">
      <c r="C7" s="3"/>
      <c r="D7" s="3"/>
      <c r="E7" s="3"/>
      <c r="F7" s="4"/>
      <c r="G7" s="3"/>
      <c r="H7" s="67"/>
      <c r="I7" s="67"/>
      <c r="J7" s="67"/>
      <c r="K7" s="67"/>
      <c r="L7" s="67"/>
      <c r="M7" s="3"/>
      <c r="N7" s="3"/>
      <c r="O7" s="3"/>
      <c r="P7" s="6"/>
      <c r="Q7" s="53" t="s">
        <v>4</v>
      </c>
      <c r="R7" s="53"/>
    </row>
    <row r="8" spans="1:21" ht="45" customHeight="1">
      <c r="C8" s="3"/>
      <c r="D8" s="3"/>
      <c r="E8" s="3"/>
      <c r="F8" s="4"/>
      <c r="G8" s="3"/>
      <c r="H8" s="67"/>
      <c r="I8" s="67"/>
      <c r="J8" s="67"/>
      <c r="K8" s="67"/>
      <c r="L8" s="67"/>
      <c r="M8" s="3"/>
      <c r="N8" s="3"/>
      <c r="O8" s="3"/>
      <c r="P8" s="6"/>
      <c r="Q8" s="106" t="s">
        <v>5</v>
      </c>
      <c r="R8" s="106"/>
    </row>
    <row r="9" spans="1:21" s="7" customFormat="1" ht="28.5" customHeight="1">
      <c r="A9" s="103" t="s">
        <v>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81"/>
      <c r="S9" s="81"/>
      <c r="T9" s="81"/>
      <c r="U9" s="81"/>
    </row>
    <row r="10" spans="1:21" s="7" customFormat="1" ht="28.5" customHeight="1">
      <c r="A10" s="103" t="s">
        <v>7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81"/>
      <c r="S10" s="81"/>
      <c r="T10" s="81"/>
      <c r="U10" s="81"/>
    </row>
    <row r="12" spans="1:21" ht="15.75" customHeight="1">
      <c r="A12" s="109" t="s">
        <v>8</v>
      </c>
      <c r="B12" s="97" t="s">
        <v>9</v>
      </c>
      <c r="C12" s="97" t="s">
        <v>10</v>
      </c>
      <c r="D12" s="110" t="s">
        <v>11</v>
      </c>
      <c r="E12" s="110"/>
      <c r="F12" s="110"/>
      <c r="G12" s="110"/>
      <c r="H12" s="111" t="s">
        <v>12</v>
      </c>
      <c r="I12" s="111"/>
      <c r="J12" s="111"/>
      <c r="K12" s="111"/>
      <c r="L12" s="111"/>
      <c r="M12" s="111"/>
      <c r="N12" s="111"/>
      <c r="O12" s="111"/>
      <c r="P12" s="97" t="s">
        <v>13</v>
      </c>
      <c r="Q12" s="97" t="s">
        <v>14</v>
      </c>
      <c r="R12" s="97" t="s">
        <v>15</v>
      </c>
    </row>
    <row r="13" spans="1:21" ht="51" customHeight="1">
      <c r="A13" s="109"/>
      <c r="B13" s="97"/>
      <c r="C13" s="97"/>
      <c r="D13" s="54" t="s">
        <v>16</v>
      </c>
      <c r="E13" s="54" t="s">
        <v>17</v>
      </c>
      <c r="F13" s="8" t="s">
        <v>18</v>
      </c>
      <c r="G13" s="54" t="s">
        <v>19</v>
      </c>
      <c r="H13" s="68">
        <v>2022</v>
      </c>
      <c r="I13" s="68">
        <v>2023</v>
      </c>
      <c r="J13" s="68">
        <v>2024</v>
      </c>
      <c r="K13" s="68">
        <v>2025</v>
      </c>
      <c r="L13" s="68">
        <v>2026</v>
      </c>
      <c r="M13" s="54">
        <v>2027</v>
      </c>
      <c r="N13" s="54">
        <v>2027</v>
      </c>
      <c r="O13" s="54"/>
      <c r="P13" s="97"/>
      <c r="Q13" s="97"/>
      <c r="R13" s="97"/>
    </row>
    <row r="14" spans="1:21" ht="15.75">
      <c r="A14" s="9">
        <v>1</v>
      </c>
      <c r="B14" s="9">
        <v>1</v>
      </c>
      <c r="C14" s="9">
        <v>2</v>
      </c>
      <c r="D14" s="9">
        <v>4</v>
      </c>
      <c r="E14" s="9">
        <v>5</v>
      </c>
      <c r="F14" s="10">
        <v>6</v>
      </c>
      <c r="G14" s="9">
        <v>7</v>
      </c>
      <c r="H14" s="69">
        <v>3</v>
      </c>
      <c r="I14" s="69">
        <v>4</v>
      </c>
      <c r="J14" s="69">
        <v>5</v>
      </c>
      <c r="K14" s="69">
        <v>6</v>
      </c>
      <c r="L14" s="69">
        <v>7</v>
      </c>
      <c r="M14" s="9">
        <v>8</v>
      </c>
      <c r="N14" s="9">
        <v>10</v>
      </c>
      <c r="O14" s="9"/>
      <c r="P14" s="9">
        <v>11</v>
      </c>
      <c r="Q14" s="9">
        <v>9</v>
      </c>
      <c r="R14" s="9">
        <v>13</v>
      </c>
    </row>
    <row r="15" spans="1:21" s="17" customFormat="1" ht="65.45" customHeight="1">
      <c r="A15" s="98"/>
      <c r="B15" s="98" t="s">
        <v>20</v>
      </c>
      <c r="C15" s="11" t="s">
        <v>21</v>
      </c>
      <c r="D15" s="12" t="s">
        <v>22</v>
      </c>
      <c r="E15" s="12" t="s">
        <v>22</v>
      </c>
      <c r="F15" s="13" t="s">
        <v>22</v>
      </c>
      <c r="G15" s="12" t="s">
        <v>22</v>
      </c>
      <c r="H15" s="70">
        <f t="shared" ref="H15:N15" si="0">H16+H17+H18</f>
        <v>149127586.22999999</v>
      </c>
      <c r="I15" s="70">
        <f t="shared" si="0"/>
        <v>118152622.56999999</v>
      </c>
      <c r="J15" s="70">
        <f t="shared" si="0"/>
        <v>54516118.609999999</v>
      </c>
      <c r="K15" s="70">
        <f t="shared" si="0"/>
        <v>47296191.32</v>
      </c>
      <c r="L15" s="70">
        <f t="shared" si="0"/>
        <v>47296191.32</v>
      </c>
      <c r="M15" s="87">
        <f t="shared" si="0"/>
        <v>3742718</v>
      </c>
      <c r="N15" s="14">
        <f t="shared" si="0"/>
        <v>3742718</v>
      </c>
      <c r="O15" s="14"/>
      <c r="P15" s="15"/>
      <c r="Q15" s="16"/>
      <c r="R15" s="99"/>
    </row>
    <row r="16" spans="1:21" s="17" customFormat="1" ht="21" customHeight="1">
      <c r="A16" s="98"/>
      <c r="B16" s="98"/>
      <c r="C16" s="18" t="s">
        <v>23</v>
      </c>
      <c r="D16" s="9"/>
      <c r="E16" s="9"/>
      <c r="F16" s="10"/>
      <c r="G16" s="9"/>
      <c r="H16" s="71">
        <f>H48+H54</f>
        <v>131775900</v>
      </c>
      <c r="I16" s="71">
        <f>I48+I51</f>
        <v>13805000</v>
      </c>
      <c r="J16" s="71">
        <f t="shared" ref="J16:N16" si="1">J48</f>
        <v>0</v>
      </c>
      <c r="K16" s="71">
        <f t="shared" si="1"/>
        <v>0</v>
      </c>
      <c r="L16" s="71">
        <f t="shared" si="1"/>
        <v>0</v>
      </c>
      <c r="M16" s="51">
        <f t="shared" si="1"/>
        <v>0</v>
      </c>
      <c r="N16" s="19">
        <f t="shared" si="1"/>
        <v>0</v>
      </c>
      <c r="O16" s="19"/>
      <c r="P16" s="15"/>
      <c r="Q16" s="16"/>
      <c r="R16" s="99"/>
    </row>
    <row r="17" spans="1:27" s="17" customFormat="1" ht="48" customHeight="1">
      <c r="A17" s="98"/>
      <c r="B17" s="98"/>
      <c r="C17" s="20" t="s">
        <v>24</v>
      </c>
      <c r="D17" s="9"/>
      <c r="E17" s="9"/>
      <c r="F17" s="10"/>
      <c r="G17" s="9"/>
      <c r="H17" s="71">
        <f>H49+H36+H55</f>
        <v>1631070</v>
      </c>
      <c r="I17" s="71">
        <f>I49+I36+I42+I52</f>
        <v>63023444</v>
      </c>
      <c r="J17" s="71">
        <f>J49+J36</f>
        <v>300000</v>
      </c>
      <c r="K17" s="71">
        <f>K49+K36</f>
        <v>600000</v>
      </c>
      <c r="L17" s="71">
        <f>L49+L36</f>
        <v>600000</v>
      </c>
      <c r="M17" s="51">
        <f>M49+M36</f>
        <v>0</v>
      </c>
      <c r="N17" s="19">
        <f>N49</f>
        <v>0</v>
      </c>
      <c r="O17" s="19"/>
      <c r="P17" s="15"/>
      <c r="Q17" s="16"/>
      <c r="R17" s="99"/>
    </row>
    <row r="18" spans="1:27" s="17" customFormat="1" ht="20.25" customHeight="1">
      <c r="A18" s="98"/>
      <c r="B18" s="98"/>
      <c r="C18" s="18" t="s">
        <v>25</v>
      </c>
      <c r="D18" s="9"/>
      <c r="E18" s="9"/>
      <c r="F18" s="10"/>
      <c r="G18" s="9"/>
      <c r="H18" s="71">
        <f>H24+H25+H28+H29+H30+H31+H32+H33+H37+H45+H46+H50+H35+H34</f>
        <v>15720616.23</v>
      </c>
      <c r="I18" s="71">
        <f>I24+I25+I28+I29+I30+I31+I32+I33+I37+I45+I46+I50+I35+I34+I43+I53</f>
        <v>41324178.569999993</v>
      </c>
      <c r="J18" s="71">
        <f>J24+J25+J28+J29+J30+J31+J32+J33+J37+J45+J46+J50+J35+J34</f>
        <v>54216118.609999999</v>
      </c>
      <c r="K18" s="71">
        <f>K24+K25+K28+K29+K30+K31+K32+K33+K37+K45+K46+K50+K35+K34</f>
        <v>46696191.32</v>
      </c>
      <c r="L18" s="71">
        <f>L24+L25+L28+L29+L30+L31+L32+L33+L37+L45+L46+L50+L35+L34</f>
        <v>46696191.32</v>
      </c>
      <c r="M18" s="51">
        <f>M24+M25+M28+M29+M30+M31+M32+M33+M37+M45+M46+M50+M35+M34</f>
        <v>3742718</v>
      </c>
      <c r="N18" s="19">
        <f>N24+N25+N29+N30+N31+N32+N33+N36+N37+N45+N46+N50</f>
        <v>3742718</v>
      </c>
      <c r="O18" s="19"/>
      <c r="P18" s="15"/>
      <c r="Q18" s="16"/>
      <c r="R18" s="99"/>
    </row>
    <row r="19" spans="1:27" s="17" customFormat="1" ht="33.75" hidden="1" customHeight="1">
      <c r="A19" s="98"/>
      <c r="B19" s="98"/>
      <c r="C19" s="18" t="s">
        <v>26</v>
      </c>
      <c r="D19" s="9"/>
      <c r="E19" s="9"/>
      <c r="F19" s="10"/>
      <c r="G19" s="9"/>
      <c r="H19" s="71">
        <v>0</v>
      </c>
      <c r="I19" s="71">
        <v>0</v>
      </c>
      <c r="J19" s="71">
        <v>0</v>
      </c>
      <c r="K19" s="71">
        <v>0</v>
      </c>
      <c r="L19" s="71">
        <f>L26</f>
        <v>0</v>
      </c>
      <c r="M19" s="51">
        <v>0</v>
      </c>
      <c r="N19" s="19">
        <v>0</v>
      </c>
      <c r="O19" s="19"/>
      <c r="P19" s="15"/>
      <c r="Q19" s="16"/>
      <c r="R19" s="99"/>
    </row>
    <row r="20" spans="1:27" s="17" customFormat="1" ht="15.75">
      <c r="A20" s="98"/>
      <c r="B20" s="98"/>
      <c r="C20" s="18" t="s">
        <v>27</v>
      </c>
      <c r="D20" s="9"/>
      <c r="E20" s="9" t="s">
        <v>22</v>
      </c>
      <c r="F20" s="10" t="s">
        <v>22</v>
      </c>
      <c r="G20" s="9" t="s">
        <v>22</v>
      </c>
      <c r="H20" s="71">
        <f>H24+H25+H28+H29+H30+H31+H33+H37+H45+H46+H36</f>
        <v>12438818.630000001</v>
      </c>
      <c r="I20" s="71">
        <f>I24+I25+I28+I29+I30+I31+I33+I37+I45+I46+I36+I42+I43+I53+I51+I52</f>
        <v>25638140.789999999</v>
      </c>
      <c r="J20" s="71">
        <f>J24+J25+J28+J29+J30+J31+J33+J37+J45+J46+J36</f>
        <v>54466118.609999999</v>
      </c>
      <c r="K20" s="71">
        <f>K24+K25+K28+K29+K30+K31+K33+K37+K45+K46+K36</f>
        <v>47246191.32</v>
      </c>
      <c r="L20" s="71">
        <f>L24+L25+L28+L29+L30+L31+L33+L37+L45+L46+L36</f>
        <v>47246191.32</v>
      </c>
      <c r="M20" s="51">
        <f>M24+M25+M28+M29+M30+M31+M33+M37+M45+M46+M36</f>
        <v>3692718</v>
      </c>
      <c r="N20" s="19">
        <f>N24+N25+N29+N30+N31+N33+N36+N37+N45+N46</f>
        <v>3692718</v>
      </c>
      <c r="O20" s="19"/>
      <c r="P20" s="16"/>
      <c r="Q20" s="16"/>
      <c r="R20" s="99"/>
      <c r="S20" s="89"/>
      <c r="T20" s="89"/>
      <c r="U20" s="89"/>
      <c r="V20" s="89"/>
      <c r="W20" s="89"/>
      <c r="X20" s="89"/>
      <c r="Y20" s="89"/>
      <c r="Z20" s="89"/>
      <c r="AA20" s="89"/>
    </row>
    <row r="21" spans="1:27" s="17" customFormat="1" ht="15.75">
      <c r="A21" s="98"/>
      <c r="B21" s="98"/>
      <c r="C21" s="18" t="s">
        <v>28</v>
      </c>
      <c r="D21" s="9"/>
      <c r="E21" s="9" t="s">
        <v>22</v>
      </c>
      <c r="F21" s="10" t="s">
        <v>22</v>
      </c>
      <c r="G21" s="9" t="s">
        <v>22</v>
      </c>
      <c r="H21" s="71">
        <f t="shared" ref="H21:N21" si="2">H32</f>
        <v>49970</v>
      </c>
      <c r="I21" s="71">
        <f t="shared" si="2"/>
        <v>50000</v>
      </c>
      <c r="J21" s="71">
        <f t="shared" si="2"/>
        <v>50000</v>
      </c>
      <c r="K21" s="71">
        <f t="shared" si="2"/>
        <v>50000</v>
      </c>
      <c r="L21" s="71">
        <f t="shared" si="2"/>
        <v>50000</v>
      </c>
      <c r="M21" s="51">
        <f t="shared" si="2"/>
        <v>50000</v>
      </c>
      <c r="N21" s="19">
        <f t="shared" si="2"/>
        <v>50000</v>
      </c>
      <c r="O21" s="19"/>
      <c r="P21" s="16"/>
      <c r="Q21" s="16"/>
      <c r="R21" s="99"/>
      <c r="S21" s="89"/>
      <c r="T21" s="89"/>
      <c r="U21" s="89"/>
      <c r="V21" s="89"/>
      <c r="W21" s="89"/>
      <c r="X21" s="89"/>
    </row>
    <row r="22" spans="1:27" s="17" customFormat="1" ht="32.1" customHeight="1">
      <c r="A22" s="98"/>
      <c r="B22" s="98"/>
      <c r="C22" s="18" t="s">
        <v>29</v>
      </c>
      <c r="D22" s="9"/>
      <c r="E22" s="9" t="s">
        <v>22</v>
      </c>
      <c r="F22" s="10" t="s">
        <v>22</v>
      </c>
      <c r="G22" s="9" t="s">
        <v>22</v>
      </c>
      <c r="H22" s="71">
        <f>H48+H49+H50+H35+H34+H54+H55</f>
        <v>136638797.59999999</v>
      </c>
      <c r="I22" s="71">
        <f>I48+I49+I50+I35+I34</f>
        <v>92464481.780000001</v>
      </c>
      <c r="J22" s="71">
        <f>J48+J49+J50+J35+J34</f>
        <v>0</v>
      </c>
      <c r="K22" s="71">
        <f>K48+K49+K50+K35+K34</f>
        <v>0</v>
      </c>
      <c r="L22" s="71">
        <f>L48+L49+L50+L35+L34</f>
        <v>0</v>
      </c>
      <c r="M22" s="51">
        <f>M48+M49+M50+M35+M34</f>
        <v>0</v>
      </c>
      <c r="N22" s="19">
        <f>N48+N49+N50</f>
        <v>0</v>
      </c>
      <c r="O22" s="19"/>
      <c r="P22" s="16"/>
      <c r="Q22" s="16"/>
      <c r="R22" s="99"/>
      <c r="S22" s="89"/>
      <c r="T22" s="89"/>
      <c r="U22" s="89"/>
      <c r="V22" s="89"/>
      <c r="W22" s="89"/>
      <c r="X22" s="89"/>
    </row>
    <row r="23" spans="1:27" s="27" customFormat="1" ht="67.5" customHeight="1">
      <c r="A23" s="21"/>
      <c r="B23" s="22" t="s">
        <v>30</v>
      </c>
      <c r="C23" s="22"/>
      <c r="D23" s="23">
        <v>905</v>
      </c>
      <c r="E23" s="24" t="s">
        <v>31</v>
      </c>
      <c r="F23" s="24" t="s">
        <v>32</v>
      </c>
      <c r="G23" s="23" t="s">
        <v>33</v>
      </c>
      <c r="H23" s="72">
        <f t="shared" ref="H23:N23" si="3">H24+H25</f>
        <v>163500</v>
      </c>
      <c r="I23" s="72">
        <f t="shared" si="3"/>
        <v>182285</v>
      </c>
      <c r="J23" s="72">
        <f t="shared" si="3"/>
        <v>240000</v>
      </c>
      <c r="K23" s="72">
        <f t="shared" si="3"/>
        <v>240000</v>
      </c>
      <c r="L23" s="72">
        <f t="shared" si="3"/>
        <v>240000</v>
      </c>
      <c r="M23" s="52">
        <f t="shared" si="3"/>
        <v>335000</v>
      </c>
      <c r="N23" s="25">
        <f t="shared" si="3"/>
        <v>335000</v>
      </c>
      <c r="O23" s="25"/>
      <c r="P23" s="100" t="s">
        <v>34</v>
      </c>
      <c r="Q23" s="26"/>
      <c r="R23" s="93" t="s">
        <v>35</v>
      </c>
    </row>
    <row r="24" spans="1:27" ht="35.25" customHeight="1">
      <c r="A24" s="91"/>
      <c r="B24" s="91" t="s">
        <v>36</v>
      </c>
      <c r="C24" s="26" t="s">
        <v>37</v>
      </c>
      <c r="D24" s="28">
        <v>905</v>
      </c>
      <c r="E24" s="29" t="s">
        <v>76</v>
      </c>
      <c r="F24" s="29" t="s">
        <v>38</v>
      </c>
      <c r="G24" s="28">
        <v>612</v>
      </c>
      <c r="H24" s="73">
        <v>160000</v>
      </c>
      <c r="I24" s="73">
        <v>175775</v>
      </c>
      <c r="J24" s="73">
        <v>180000</v>
      </c>
      <c r="K24" s="73">
        <v>180000</v>
      </c>
      <c r="L24" s="73">
        <v>180000</v>
      </c>
      <c r="M24" s="64">
        <v>250000</v>
      </c>
      <c r="N24" s="30">
        <v>250000</v>
      </c>
      <c r="O24" s="30"/>
      <c r="P24" s="100"/>
      <c r="Q24" s="101" t="s">
        <v>39</v>
      </c>
      <c r="R24" s="93"/>
    </row>
    <row r="25" spans="1:27" ht="33.75" customHeight="1">
      <c r="A25" s="91"/>
      <c r="B25" s="91"/>
      <c r="C25" s="18" t="s">
        <v>27</v>
      </c>
      <c r="D25" s="9">
        <v>905</v>
      </c>
      <c r="E25" s="9">
        <v>1101</v>
      </c>
      <c r="F25" s="10" t="s">
        <v>38</v>
      </c>
      <c r="G25" s="9">
        <v>244</v>
      </c>
      <c r="H25" s="71">
        <f>85000-70000-11500</f>
        <v>3500</v>
      </c>
      <c r="I25" s="71">
        <f>60000-20000-33490</f>
        <v>6510</v>
      </c>
      <c r="J25" s="71">
        <v>60000</v>
      </c>
      <c r="K25" s="71">
        <v>60000</v>
      </c>
      <c r="L25" s="71">
        <v>60000</v>
      </c>
      <c r="M25" s="51">
        <v>85000</v>
      </c>
      <c r="N25" s="19">
        <v>85000</v>
      </c>
      <c r="O25" s="19"/>
      <c r="P25" s="100"/>
      <c r="Q25" s="100"/>
      <c r="R25" s="93"/>
    </row>
    <row r="26" spans="1:27" ht="70.5" hidden="1" customHeight="1">
      <c r="A26" s="56" t="s">
        <v>40</v>
      </c>
      <c r="B26" s="56" t="s">
        <v>41</v>
      </c>
      <c r="C26" s="18" t="s">
        <v>26</v>
      </c>
      <c r="D26" s="9"/>
      <c r="E26" s="9"/>
      <c r="F26" s="10"/>
      <c r="G26" s="9"/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51">
        <v>0</v>
      </c>
      <c r="N26" s="19">
        <v>0</v>
      </c>
      <c r="O26" s="19"/>
      <c r="P26" s="100"/>
      <c r="Q26" s="56" t="s">
        <v>42</v>
      </c>
      <c r="R26" s="93"/>
    </row>
    <row r="27" spans="1:27" s="27" customFormat="1" ht="51.75" customHeight="1">
      <c r="A27" s="21"/>
      <c r="B27" s="22" t="s">
        <v>43</v>
      </c>
      <c r="C27" s="22"/>
      <c r="D27" s="23"/>
      <c r="E27" s="23"/>
      <c r="F27" s="24"/>
      <c r="G27" s="23"/>
      <c r="H27" s="72">
        <f>H28+H29+H30+H31+H32+H33+H36+H37+H35+H34</f>
        <v>14795812.51</v>
      </c>
      <c r="I27" s="72">
        <f>I28+I29+I30+I31+I32+I33+I36+I37+I35+I34+I42+I43</f>
        <v>31244707.219999999</v>
      </c>
      <c r="J27" s="72">
        <f>J28+J29+J30+J31+J32+J33+J36+J37+J35+J34</f>
        <v>53626818.609999999</v>
      </c>
      <c r="K27" s="72">
        <f>K28+K29+K30+K31+K32+K33+K36+K37+K35+K34</f>
        <v>46841191.32</v>
      </c>
      <c r="L27" s="72">
        <f>L28+L29+L30+L31+L32+L33+L36+L37+L35+L34</f>
        <v>46841191.32</v>
      </c>
      <c r="M27" s="52">
        <f>M28+M29+M30+M31+M32+M33+M36+M37+M35+M34</f>
        <v>3057718</v>
      </c>
      <c r="N27" s="25">
        <f>N29+N30+N31+N32+N33+N36+N37</f>
        <v>3057718</v>
      </c>
      <c r="O27" s="25"/>
      <c r="P27" s="100"/>
      <c r="Q27" s="18"/>
      <c r="R27" s="93" t="s">
        <v>35</v>
      </c>
    </row>
    <row r="28" spans="1:27" s="27" customFormat="1" ht="66" customHeight="1">
      <c r="A28" s="21"/>
      <c r="B28" s="18" t="s">
        <v>44</v>
      </c>
      <c r="C28" s="18" t="s">
        <v>27</v>
      </c>
      <c r="D28" s="9">
        <v>905</v>
      </c>
      <c r="E28" s="9">
        <v>1101</v>
      </c>
      <c r="F28" s="10" t="s">
        <v>77</v>
      </c>
      <c r="G28" s="9">
        <v>611</v>
      </c>
      <c r="H28" s="71">
        <f>2761800+2052000+316321</f>
        <v>5130121</v>
      </c>
      <c r="I28" s="71">
        <f>4814000+439700+754400</f>
        <v>6008100</v>
      </c>
      <c r="J28" s="71">
        <v>36787528.420000002</v>
      </c>
      <c r="K28" s="71">
        <v>31780540.059999999</v>
      </c>
      <c r="L28" s="71">
        <v>31780540.059999999</v>
      </c>
      <c r="M28" s="51">
        <v>2757718</v>
      </c>
      <c r="N28" s="19">
        <v>2757718</v>
      </c>
      <c r="O28" s="25"/>
      <c r="P28" s="100"/>
      <c r="Q28" s="18" t="s">
        <v>45</v>
      </c>
      <c r="R28" s="93"/>
    </row>
    <row r="29" spans="1:27" s="27" customFormat="1" ht="66" customHeight="1">
      <c r="A29" s="21"/>
      <c r="B29" s="18" t="s">
        <v>100</v>
      </c>
      <c r="C29" s="18" t="s">
        <v>27</v>
      </c>
      <c r="D29" s="9">
        <v>905</v>
      </c>
      <c r="E29" s="9">
        <v>1101</v>
      </c>
      <c r="F29" s="10" t="s">
        <v>77</v>
      </c>
      <c r="G29" s="9">
        <v>620</v>
      </c>
      <c r="H29" s="71"/>
      <c r="I29" s="71">
        <f>874000+1278421+30000</f>
        <v>2182421</v>
      </c>
      <c r="J29" s="71">
        <v>15983167.189999999</v>
      </c>
      <c r="K29" s="71">
        <v>13898406.26</v>
      </c>
      <c r="L29" s="71">
        <v>13898406.26</v>
      </c>
      <c r="M29" s="51"/>
      <c r="N29" s="19">
        <v>2757718</v>
      </c>
      <c r="O29" s="25"/>
      <c r="P29" s="100"/>
      <c r="Q29" s="18" t="s">
        <v>99</v>
      </c>
      <c r="R29" s="93"/>
    </row>
    <row r="30" spans="1:27" s="27" customFormat="1" ht="67.5" customHeight="1">
      <c r="A30" s="21"/>
      <c r="B30" s="18" t="s">
        <v>101</v>
      </c>
      <c r="C30" s="18" t="s">
        <v>27</v>
      </c>
      <c r="D30" s="9">
        <v>905</v>
      </c>
      <c r="E30" s="10" t="s">
        <v>31</v>
      </c>
      <c r="F30" s="10" t="s">
        <v>78</v>
      </c>
      <c r="G30" s="9">
        <v>612</v>
      </c>
      <c r="H30" s="71">
        <f>2253572+2500000-2500000-216912.3</f>
        <v>2036659.7</v>
      </c>
      <c r="I30" s="71">
        <v>0</v>
      </c>
      <c r="J30" s="71">
        <v>0</v>
      </c>
      <c r="K30" s="71">
        <v>0</v>
      </c>
      <c r="L30" s="71">
        <v>0</v>
      </c>
      <c r="M30" s="51">
        <v>0</v>
      </c>
      <c r="N30" s="19">
        <v>0</v>
      </c>
      <c r="O30" s="25"/>
      <c r="P30" s="100"/>
      <c r="Q30" s="18" t="s">
        <v>46</v>
      </c>
      <c r="R30" s="93"/>
    </row>
    <row r="31" spans="1:27" s="27" customFormat="1" ht="97.5" customHeight="1">
      <c r="A31" s="21"/>
      <c r="B31" s="18" t="s">
        <v>102</v>
      </c>
      <c r="C31" s="18" t="s">
        <v>27</v>
      </c>
      <c r="D31" s="9">
        <v>905</v>
      </c>
      <c r="E31" s="10" t="s">
        <v>31</v>
      </c>
      <c r="F31" s="10" t="s">
        <v>79</v>
      </c>
      <c r="G31" s="9">
        <v>612</v>
      </c>
      <c r="H31" s="71">
        <f>224000+3136085.2-232327.4-16000</f>
        <v>3111757.8000000003</v>
      </c>
      <c r="I31" s="71">
        <f>400000+261442.99-60000</f>
        <v>601442.99</v>
      </c>
      <c r="J31" s="71">
        <v>400000</v>
      </c>
      <c r="K31" s="71">
        <v>400000</v>
      </c>
      <c r="L31" s="71">
        <v>400000</v>
      </c>
      <c r="M31" s="51">
        <v>0</v>
      </c>
      <c r="N31" s="19">
        <v>0</v>
      </c>
      <c r="O31" s="25"/>
      <c r="P31" s="100"/>
      <c r="Q31" s="18" t="s">
        <v>71</v>
      </c>
      <c r="R31" s="93"/>
    </row>
    <row r="32" spans="1:27" ht="24" customHeight="1">
      <c r="A32" s="91"/>
      <c r="B32" s="91" t="s">
        <v>103</v>
      </c>
      <c r="C32" s="18" t="s">
        <v>28</v>
      </c>
      <c r="D32" s="9">
        <v>904</v>
      </c>
      <c r="E32" s="10" t="s">
        <v>47</v>
      </c>
      <c r="F32" s="10" t="s">
        <v>48</v>
      </c>
      <c r="G32" s="9">
        <v>612</v>
      </c>
      <c r="H32" s="71">
        <v>49970</v>
      </c>
      <c r="I32" s="71">
        <v>50000</v>
      </c>
      <c r="J32" s="71">
        <v>50000</v>
      </c>
      <c r="K32" s="71">
        <v>50000</v>
      </c>
      <c r="L32" s="71">
        <v>50000</v>
      </c>
      <c r="M32" s="51">
        <v>50000</v>
      </c>
      <c r="N32" s="19">
        <v>50000</v>
      </c>
      <c r="O32" s="19"/>
      <c r="P32" s="100"/>
      <c r="Q32" s="95" t="s">
        <v>49</v>
      </c>
      <c r="R32" s="93"/>
    </row>
    <row r="33" spans="1:18" ht="21.75" customHeight="1">
      <c r="A33" s="91"/>
      <c r="B33" s="91"/>
      <c r="C33" s="18" t="s">
        <v>27</v>
      </c>
      <c r="D33" s="9">
        <v>905</v>
      </c>
      <c r="E33" s="10" t="s">
        <v>31</v>
      </c>
      <c r="F33" s="10" t="s">
        <v>50</v>
      </c>
      <c r="G33" s="9">
        <v>612</v>
      </c>
      <c r="H33" s="71">
        <f>100000+631200-1846.59</f>
        <v>729353.41</v>
      </c>
      <c r="I33" s="71">
        <v>100000</v>
      </c>
      <c r="J33" s="71">
        <v>100000</v>
      </c>
      <c r="K33" s="71">
        <v>100000</v>
      </c>
      <c r="L33" s="71">
        <v>100000</v>
      </c>
      <c r="M33" s="51">
        <v>250000</v>
      </c>
      <c r="N33" s="19">
        <v>250000</v>
      </c>
      <c r="O33" s="19"/>
      <c r="P33" s="100"/>
      <c r="Q33" s="95"/>
      <c r="R33" s="93"/>
    </row>
    <row r="34" spans="1:18" ht="68.25" customHeight="1">
      <c r="A34" s="56"/>
      <c r="B34" s="91" t="s">
        <v>104</v>
      </c>
      <c r="C34" s="18" t="s">
        <v>29</v>
      </c>
      <c r="D34" s="9">
        <v>910</v>
      </c>
      <c r="E34" s="10" t="s">
        <v>82</v>
      </c>
      <c r="F34" s="10" t="s">
        <v>51</v>
      </c>
      <c r="G34" s="9">
        <v>240</v>
      </c>
      <c r="H34" s="71">
        <f>546856+4000</f>
        <v>550856</v>
      </c>
      <c r="I34" s="71">
        <f>111480+118520+156000</f>
        <v>386000</v>
      </c>
      <c r="J34" s="71">
        <v>0</v>
      </c>
      <c r="K34" s="71">
        <v>0</v>
      </c>
      <c r="L34" s="71">
        <v>0</v>
      </c>
      <c r="M34" s="51">
        <v>0</v>
      </c>
      <c r="N34" s="19"/>
      <c r="O34" s="19"/>
      <c r="P34" s="100"/>
      <c r="Q34" s="95" t="s">
        <v>109</v>
      </c>
      <c r="R34" s="93"/>
    </row>
    <row r="35" spans="1:18" ht="77.25" customHeight="1">
      <c r="A35" s="59"/>
      <c r="B35" s="91"/>
      <c r="C35" s="18" t="s">
        <v>29</v>
      </c>
      <c r="D35" s="9">
        <v>910</v>
      </c>
      <c r="E35" s="9">
        <v>1101</v>
      </c>
      <c r="F35" s="10" t="s">
        <v>51</v>
      </c>
      <c r="G35" s="9">
        <v>410</v>
      </c>
      <c r="H35" s="71">
        <f>2705214+594757.6-119000-300000</f>
        <v>2880971.6</v>
      </c>
      <c r="I35" s="71">
        <f>531302.62+75000+9566684-36367.35+15000+6469694.96-176000</f>
        <v>16445314.23</v>
      </c>
      <c r="J35" s="71">
        <v>0</v>
      </c>
      <c r="K35" s="71">
        <v>0</v>
      </c>
      <c r="L35" s="71">
        <v>0</v>
      </c>
      <c r="M35" s="51">
        <v>0</v>
      </c>
      <c r="N35" s="19"/>
      <c r="O35" s="19"/>
      <c r="P35" s="100"/>
      <c r="Q35" s="95"/>
      <c r="R35" s="93"/>
    </row>
    <row r="36" spans="1:18" ht="66" customHeight="1">
      <c r="A36" s="59"/>
      <c r="B36" s="83" t="s">
        <v>105</v>
      </c>
      <c r="C36" s="18" t="s">
        <v>110</v>
      </c>
      <c r="D36" s="9">
        <v>910</v>
      </c>
      <c r="E36" s="9">
        <v>1101</v>
      </c>
      <c r="F36" s="10" t="s">
        <v>80</v>
      </c>
      <c r="G36" s="9">
        <v>410</v>
      </c>
      <c r="H36" s="71">
        <v>300000</v>
      </c>
      <c r="I36" s="71">
        <v>500000</v>
      </c>
      <c r="J36" s="71">
        <v>300000</v>
      </c>
      <c r="K36" s="71">
        <v>600000</v>
      </c>
      <c r="L36" s="71">
        <v>600000</v>
      </c>
      <c r="M36" s="51">
        <v>0</v>
      </c>
      <c r="N36" s="19">
        <v>0</v>
      </c>
      <c r="O36" s="19"/>
      <c r="P36" s="100"/>
      <c r="Q36" s="56" t="s">
        <v>52</v>
      </c>
      <c r="R36" s="93"/>
    </row>
    <row r="37" spans="1:18" ht="84.75" customHeight="1">
      <c r="A37" s="59"/>
      <c r="B37" s="83" t="s">
        <v>106</v>
      </c>
      <c r="C37" s="18" t="s">
        <v>37</v>
      </c>
      <c r="D37" s="9">
        <v>905</v>
      </c>
      <c r="E37" s="9">
        <v>703</v>
      </c>
      <c r="F37" s="10" t="s">
        <v>81</v>
      </c>
      <c r="G37" s="9">
        <v>612</v>
      </c>
      <c r="H37" s="71">
        <v>6123</v>
      </c>
      <c r="I37" s="71">
        <v>10204</v>
      </c>
      <c r="J37" s="71">
        <v>6123</v>
      </c>
      <c r="K37" s="71">
        <v>12245</v>
      </c>
      <c r="L37" s="71">
        <v>12245</v>
      </c>
      <c r="M37" s="51">
        <v>0</v>
      </c>
      <c r="N37" s="19">
        <v>0</v>
      </c>
      <c r="O37" s="19"/>
      <c r="P37" s="100"/>
      <c r="Q37" s="18" t="s">
        <v>53</v>
      </c>
      <c r="R37" s="93"/>
    </row>
    <row r="38" spans="1:18" ht="70.5" hidden="1" customHeight="1">
      <c r="A38" s="57"/>
      <c r="B38" s="58"/>
      <c r="C38" s="18"/>
      <c r="D38" s="9"/>
      <c r="E38" s="9"/>
      <c r="F38" s="10"/>
      <c r="G38" s="9"/>
      <c r="H38" s="71"/>
      <c r="I38" s="71"/>
      <c r="J38" s="71"/>
      <c r="K38" s="71"/>
      <c r="L38" s="71"/>
      <c r="M38" s="51"/>
      <c r="N38" s="19"/>
      <c r="O38" s="19"/>
      <c r="P38" s="100"/>
      <c r="Q38" s="56"/>
      <c r="R38" s="93"/>
    </row>
    <row r="39" spans="1:18" ht="34.5" hidden="1" customHeight="1">
      <c r="A39" s="57" t="s">
        <v>54</v>
      </c>
      <c r="B39" s="58"/>
      <c r="C39" s="18" t="s">
        <v>27</v>
      </c>
      <c r="D39" s="9"/>
      <c r="E39" s="9"/>
      <c r="F39" s="10"/>
      <c r="G39" s="9"/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51">
        <v>0</v>
      </c>
      <c r="N39" s="19">
        <v>0</v>
      </c>
      <c r="O39" s="19"/>
      <c r="P39" s="100"/>
      <c r="Q39" s="56" t="s">
        <v>55</v>
      </c>
      <c r="R39" s="93"/>
    </row>
    <row r="40" spans="1:18" ht="31.5" hidden="1" customHeight="1">
      <c r="A40" s="102" t="s">
        <v>56</v>
      </c>
      <c r="B40" s="90" t="s">
        <v>57</v>
      </c>
      <c r="C40" s="18" t="s">
        <v>29</v>
      </c>
      <c r="D40" s="9"/>
      <c r="E40" s="9"/>
      <c r="F40" s="10"/>
      <c r="G40" s="9"/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51">
        <v>0</v>
      </c>
      <c r="N40" s="19">
        <v>0</v>
      </c>
      <c r="O40" s="19"/>
      <c r="P40" s="100"/>
      <c r="Q40" s="91" t="s">
        <v>58</v>
      </c>
      <c r="R40" s="93"/>
    </row>
    <row r="41" spans="1:18" ht="31.5" hidden="1">
      <c r="A41" s="102"/>
      <c r="B41" s="90"/>
      <c r="C41" s="18" t="s">
        <v>29</v>
      </c>
      <c r="D41" s="9"/>
      <c r="E41" s="9"/>
      <c r="F41" s="10"/>
      <c r="G41" s="9"/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51">
        <v>0</v>
      </c>
      <c r="N41" s="19">
        <v>0</v>
      </c>
      <c r="O41" s="19"/>
      <c r="P41" s="100"/>
      <c r="Q41" s="91"/>
      <c r="R41" s="93"/>
    </row>
    <row r="42" spans="1:18" ht="54" customHeight="1">
      <c r="A42" s="62"/>
      <c r="B42" s="78" t="s">
        <v>107</v>
      </c>
      <c r="C42" s="18" t="s">
        <v>111</v>
      </c>
      <c r="D42" s="65">
        <v>905</v>
      </c>
      <c r="E42" s="66" t="s">
        <v>31</v>
      </c>
      <c r="F42" s="66" t="s">
        <v>74</v>
      </c>
      <c r="G42" s="65">
        <v>612</v>
      </c>
      <c r="H42" s="71">
        <v>0</v>
      </c>
      <c r="I42" s="71">
        <v>4862000</v>
      </c>
      <c r="J42" s="71"/>
      <c r="K42" s="71"/>
      <c r="L42" s="71"/>
      <c r="M42" s="51">
        <v>0</v>
      </c>
      <c r="N42" s="19"/>
      <c r="O42" s="19"/>
      <c r="P42" s="100"/>
      <c r="Q42" s="80" t="s">
        <v>86</v>
      </c>
      <c r="R42" s="60"/>
    </row>
    <row r="43" spans="1:18" ht="52.5" customHeight="1">
      <c r="A43" s="62"/>
      <c r="B43" s="78" t="s">
        <v>108</v>
      </c>
      <c r="C43" s="18" t="s">
        <v>27</v>
      </c>
      <c r="D43" s="65">
        <v>905</v>
      </c>
      <c r="E43" s="66" t="s">
        <v>31</v>
      </c>
      <c r="F43" s="66" t="s">
        <v>75</v>
      </c>
      <c r="G43" s="65">
        <v>612</v>
      </c>
      <c r="H43" s="71">
        <v>0</v>
      </c>
      <c r="I43" s="71">
        <v>99225</v>
      </c>
      <c r="J43" s="71"/>
      <c r="K43" s="71"/>
      <c r="L43" s="71"/>
      <c r="M43" s="51">
        <v>0</v>
      </c>
      <c r="N43" s="19"/>
      <c r="O43" s="19"/>
      <c r="P43" s="100"/>
      <c r="Q43" s="80" t="s">
        <v>86</v>
      </c>
      <c r="R43" s="60"/>
    </row>
    <row r="44" spans="1:18" ht="65.45" customHeight="1">
      <c r="A44" s="21"/>
      <c r="B44" s="22" t="s">
        <v>59</v>
      </c>
      <c r="C44" s="22"/>
      <c r="D44" s="23"/>
      <c r="E44" s="23"/>
      <c r="F44" s="24" t="s">
        <v>60</v>
      </c>
      <c r="G44" s="23"/>
      <c r="H44" s="72">
        <f t="shared" ref="H44:N44" si="4">H45+H46</f>
        <v>961303.72</v>
      </c>
      <c r="I44" s="72">
        <f t="shared" si="4"/>
        <v>1024800</v>
      </c>
      <c r="J44" s="72">
        <f t="shared" si="4"/>
        <v>649300</v>
      </c>
      <c r="K44" s="72">
        <f t="shared" si="4"/>
        <v>215000</v>
      </c>
      <c r="L44" s="72">
        <f t="shared" si="4"/>
        <v>215000</v>
      </c>
      <c r="M44" s="52">
        <f t="shared" si="4"/>
        <v>350000</v>
      </c>
      <c r="N44" s="25">
        <f t="shared" si="4"/>
        <v>350000</v>
      </c>
      <c r="O44" s="25"/>
      <c r="P44" s="100"/>
      <c r="Q44" s="56"/>
      <c r="R44" s="93" t="s">
        <v>35</v>
      </c>
    </row>
    <row r="45" spans="1:18" ht="48.75" customHeight="1">
      <c r="A45" s="91"/>
      <c r="B45" s="91" t="s">
        <v>61</v>
      </c>
      <c r="C45" s="18" t="s">
        <v>27</v>
      </c>
      <c r="D45" s="9">
        <v>905</v>
      </c>
      <c r="E45" s="10" t="s">
        <v>76</v>
      </c>
      <c r="F45" s="10" t="s">
        <v>62</v>
      </c>
      <c r="G45" s="9">
        <v>612</v>
      </c>
      <c r="H45" s="71">
        <v>703000</v>
      </c>
      <c r="I45" s="71">
        <f>215000+60000+580000</f>
        <v>855000</v>
      </c>
      <c r="J45" s="71">
        <v>300000</v>
      </c>
      <c r="K45" s="71">
        <v>215000</v>
      </c>
      <c r="L45" s="71">
        <v>215000</v>
      </c>
      <c r="M45" s="51">
        <v>215000</v>
      </c>
      <c r="N45" s="19">
        <v>215000</v>
      </c>
      <c r="O45" s="19"/>
      <c r="P45" s="100"/>
      <c r="Q45" s="91" t="s">
        <v>72</v>
      </c>
      <c r="R45" s="93"/>
    </row>
    <row r="46" spans="1:18" ht="82.5" customHeight="1">
      <c r="A46" s="91"/>
      <c r="B46" s="91"/>
      <c r="C46" s="18" t="s">
        <v>27</v>
      </c>
      <c r="D46" s="9">
        <v>905</v>
      </c>
      <c r="E46" s="9">
        <v>1101</v>
      </c>
      <c r="F46" s="10" t="s">
        <v>62</v>
      </c>
      <c r="G46" s="9">
        <v>244</v>
      </c>
      <c r="H46" s="71">
        <f>135000+80000+43303.72</f>
        <v>258303.72</v>
      </c>
      <c r="I46" s="71">
        <f>135000+20000+14800</f>
        <v>169800</v>
      </c>
      <c r="J46" s="71">
        <v>349300</v>
      </c>
      <c r="K46" s="71">
        <v>0</v>
      </c>
      <c r="L46" s="71">
        <v>0</v>
      </c>
      <c r="M46" s="51">
        <v>135000</v>
      </c>
      <c r="N46" s="19">
        <v>135000</v>
      </c>
      <c r="O46" s="19"/>
      <c r="P46" s="100"/>
      <c r="Q46" s="91"/>
      <c r="R46" s="93"/>
    </row>
    <row r="47" spans="1:18" ht="50.25" customHeight="1">
      <c r="A47" s="21"/>
      <c r="B47" s="21" t="s">
        <v>63</v>
      </c>
      <c r="C47" s="22"/>
      <c r="D47" s="23"/>
      <c r="E47" s="23"/>
      <c r="F47" s="24"/>
      <c r="G47" s="23"/>
      <c r="H47" s="72">
        <f>H48+H49+H50+H54+H55</f>
        <v>133206970</v>
      </c>
      <c r="I47" s="72">
        <f>I48+I49+I50+I54+I55+I53+I51+I52</f>
        <v>85700830.349999994</v>
      </c>
      <c r="J47" s="72"/>
      <c r="K47" s="72"/>
      <c r="L47" s="72"/>
      <c r="M47" s="52"/>
      <c r="N47" s="25">
        <f>N48+N49+N50</f>
        <v>0</v>
      </c>
      <c r="O47" s="19"/>
      <c r="P47" s="100"/>
      <c r="Q47" s="55"/>
      <c r="R47" s="93" t="s">
        <v>35</v>
      </c>
    </row>
    <row r="48" spans="1:18" ht="48.75" customHeight="1">
      <c r="A48" s="94"/>
      <c r="B48" s="95" t="s">
        <v>94</v>
      </c>
      <c r="C48" s="18" t="s">
        <v>64</v>
      </c>
      <c r="D48" s="9">
        <v>910</v>
      </c>
      <c r="E48" s="9">
        <v>1101</v>
      </c>
      <c r="F48" s="10" t="s">
        <v>83</v>
      </c>
      <c r="G48" s="9">
        <v>410</v>
      </c>
      <c r="H48" s="71">
        <v>115303000</v>
      </c>
      <c r="I48" s="71">
        <v>12148109.16</v>
      </c>
      <c r="J48" s="71"/>
      <c r="K48" s="71"/>
      <c r="L48" s="71"/>
      <c r="M48" s="51"/>
      <c r="N48" s="19">
        <v>0</v>
      </c>
      <c r="O48" s="19"/>
      <c r="P48" s="100"/>
      <c r="Q48" s="95" t="s">
        <v>90</v>
      </c>
      <c r="R48" s="93"/>
    </row>
    <row r="49" spans="1:18" ht="48.75" customHeight="1">
      <c r="A49" s="94"/>
      <c r="B49" s="96"/>
      <c r="C49" s="18" t="s">
        <v>88</v>
      </c>
      <c r="D49" s="9">
        <v>910</v>
      </c>
      <c r="E49" s="9">
        <v>1101</v>
      </c>
      <c r="F49" s="10" t="s">
        <v>83</v>
      </c>
      <c r="G49" s="9">
        <v>410</v>
      </c>
      <c r="H49" s="74">
        <v>1164677</v>
      </c>
      <c r="I49" s="74">
        <f>49172733.45+1782000</f>
        <v>50954733.450000003</v>
      </c>
      <c r="J49" s="74"/>
      <c r="K49" s="74"/>
      <c r="L49" s="74"/>
      <c r="M49" s="63"/>
      <c r="N49" s="31">
        <v>0</v>
      </c>
      <c r="O49" s="31"/>
      <c r="P49" s="100"/>
      <c r="Q49" s="96"/>
      <c r="R49" s="93"/>
    </row>
    <row r="50" spans="1:18" ht="35.25" customHeight="1">
      <c r="A50" s="94"/>
      <c r="B50" s="96"/>
      <c r="C50" s="18" t="s">
        <v>66</v>
      </c>
      <c r="D50" s="9">
        <v>910</v>
      </c>
      <c r="E50" s="9">
        <v>1101</v>
      </c>
      <c r="F50" s="10" t="s">
        <v>83</v>
      </c>
      <c r="G50" s="9">
        <v>410</v>
      </c>
      <c r="H50" s="71">
        <v>100000</v>
      </c>
      <c r="I50" s="71">
        <f>12493957.59+36367.35</f>
        <v>12530324.939999999</v>
      </c>
      <c r="J50" s="71"/>
      <c r="K50" s="71"/>
      <c r="L50" s="71"/>
      <c r="M50" s="51"/>
      <c r="N50" s="19">
        <v>0</v>
      </c>
      <c r="O50" s="19"/>
      <c r="P50" s="100"/>
      <c r="Q50" s="90"/>
      <c r="R50" s="93"/>
    </row>
    <row r="51" spans="1:18" ht="33" customHeight="1">
      <c r="A51" s="43"/>
      <c r="B51" s="96"/>
      <c r="C51" s="18" t="s">
        <v>97</v>
      </c>
      <c r="D51" s="9"/>
      <c r="E51" s="9"/>
      <c r="F51" s="10"/>
      <c r="G51" s="9"/>
      <c r="H51" s="71"/>
      <c r="I51" s="71">
        <v>1656890.84</v>
      </c>
      <c r="J51" s="71"/>
      <c r="K51" s="71"/>
      <c r="L51" s="71"/>
      <c r="M51" s="51"/>
      <c r="N51" s="19"/>
      <c r="O51" s="19"/>
      <c r="P51" s="86"/>
      <c r="Q51" s="95" t="s">
        <v>91</v>
      </c>
      <c r="R51" s="49"/>
    </row>
    <row r="52" spans="1:18" ht="33.75" customHeight="1">
      <c r="A52" s="3" t="s">
        <v>96</v>
      </c>
      <c r="B52" s="96"/>
      <c r="C52" s="18" t="s">
        <v>89</v>
      </c>
      <c r="D52" s="9"/>
      <c r="E52" s="9"/>
      <c r="F52" s="10"/>
      <c r="G52" s="9"/>
      <c r="H52" s="71"/>
      <c r="I52" s="71">
        <v>6706710.5499999998</v>
      </c>
      <c r="J52" s="71"/>
      <c r="K52" s="71"/>
      <c r="L52" s="71"/>
      <c r="M52" s="51"/>
      <c r="N52" s="19"/>
      <c r="O52" s="19"/>
      <c r="P52" s="85"/>
      <c r="Q52" s="96"/>
      <c r="R52" s="49"/>
    </row>
    <row r="53" spans="1:18" ht="34.5" customHeight="1">
      <c r="A53" s="3" t="s">
        <v>96</v>
      </c>
      <c r="B53" s="90"/>
      <c r="C53" s="18" t="s">
        <v>98</v>
      </c>
      <c r="D53" s="9"/>
      <c r="E53" s="9"/>
      <c r="F53" s="10"/>
      <c r="G53" s="9"/>
      <c r="H53" s="74"/>
      <c r="I53" s="74">
        <v>1704061.41</v>
      </c>
      <c r="J53" s="71"/>
      <c r="K53" s="71"/>
      <c r="L53" s="71"/>
      <c r="M53" s="51"/>
      <c r="N53" s="19"/>
      <c r="O53" s="19"/>
      <c r="P53" s="82"/>
      <c r="Q53" s="90"/>
      <c r="R53" s="49"/>
    </row>
    <row r="54" spans="1:18" ht="93" customHeight="1">
      <c r="A54" s="3" t="s">
        <v>96</v>
      </c>
      <c r="B54" s="104" t="s">
        <v>85</v>
      </c>
      <c r="C54" s="18" t="s">
        <v>95</v>
      </c>
      <c r="D54" s="65">
        <v>910</v>
      </c>
      <c r="E54" s="66" t="s">
        <v>82</v>
      </c>
      <c r="F54" s="66" t="s">
        <v>73</v>
      </c>
      <c r="G54" s="65">
        <v>410</v>
      </c>
      <c r="H54" s="71">
        <v>16472900</v>
      </c>
      <c r="I54" s="71">
        <v>0</v>
      </c>
      <c r="J54" s="71"/>
      <c r="K54" s="71"/>
      <c r="L54" s="71"/>
      <c r="M54" s="51"/>
      <c r="N54" s="19"/>
      <c r="O54" s="19"/>
      <c r="P54" s="55"/>
      <c r="Q54" s="95" t="s">
        <v>92</v>
      </c>
      <c r="R54" s="49"/>
    </row>
    <row r="55" spans="1:18" ht="75.75" customHeight="1">
      <c r="A55" s="43"/>
      <c r="B55" s="105"/>
      <c r="C55" s="18" t="s">
        <v>65</v>
      </c>
      <c r="D55" s="65">
        <v>910</v>
      </c>
      <c r="E55" s="66" t="s">
        <v>84</v>
      </c>
      <c r="F55" s="66" t="s">
        <v>73</v>
      </c>
      <c r="G55" s="65">
        <v>410</v>
      </c>
      <c r="H55" s="71">
        <v>166393</v>
      </c>
      <c r="I55" s="71">
        <v>0</v>
      </c>
      <c r="J55" s="71"/>
      <c r="K55" s="71"/>
      <c r="L55" s="71"/>
      <c r="M55" s="51"/>
      <c r="N55" s="19"/>
      <c r="O55" s="19"/>
      <c r="P55" s="61"/>
      <c r="Q55" s="90"/>
      <c r="R55" s="49"/>
    </row>
    <row r="56" spans="1:18" ht="39" customHeight="1">
      <c r="A56" s="3" t="s">
        <v>96</v>
      </c>
      <c r="B56" s="44"/>
      <c r="C56" s="45"/>
      <c r="D56" s="32"/>
      <c r="E56" s="32"/>
      <c r="F56" s="33"/>
      <c r="G56" s="32"/>
      <c r="H56" s="75"/>
      <c r="I56" s="75"/>
      <c r="J56" s="79"/>
      <c r="K56" s="79"/>
      <c r="L56" s="79"/>
      <c r="M56" s="47"/>
      <c r="N56" s="46"/>
      <c r="O56" s="46"/>
      <c r="P56" s="48"/>
      <c r="Q56" s="50" t="s">
        <v>69</v>
      </c>
      <c r="R56" s="49"/>
    </row>
    <row r="57" spans="1:18" ht="39.75" customHeight="1">
      <c r="A57" s="92" t="s">
        <v>93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88"/>
      <c r="M57" s="35"/>
      <c r="N57" s="34"/>
      <c r="O57" s="34"/>
      <c r="P57" s="36" t="s">
        <v>67</v>
      </c>
      <c r="Q57" s="84" t="s">
        <v>68</v>
      </c>
    </row>
    <row r="58" spans="1:18">
      <c r="A58" s="37"/>
      <c r="B58" s="38"/>
      <c r="C58" s="39"/>
      <c r="D58" s="32"/>
      <c r="E58" s="32"/>
      <c r="F58" s="33"/>
      <c r="G58" s="32"/>
      <c r="H58" s="76"/>
      <c r="I58" s="76"/>
      <c r="J58" s="76"/>
      <c r="K58" s="76"/>
      <c r="L58" s="76"/>
      <c r="M58" s="39"/>
      <c r="N58" s="39"/>
      <c r="O58" s="39"/>
    </row>
    <row r="59" spans="1:18">
      <c r="A59" s="37"/>
      <c r="B59" s="40"/>
      <c r="C59" s="39"/>
      <c r="D59" s="32"/>
      <c r="E59" s="32"/>
      <c r="F59" s="33"/>
      <c r="G59" s="32"/>
      <c r="H59" s="76"/>
      <c r="I59" s="76"/>
      <c r="J59" s="76"/>
      <c r="K59" s="76"/>
      <c r="L59" s="76"/>
      <c r="M59" s="39"/>
      <c r="N59" s="39"/>
      <c r="O59" s="39"/>
    </row>
    <row r="60" spans="1:18">
      <c r="A60" s="40"/>
      <c r="B60" s="40"/>
      <c r="C60" s="39"/>
      <c r="D60" s="32"/>
      <c r="E60" s="32"/>
      <c r="F60" s="33"/>
      <c r="G60" s="32"/>
      <c r="H60" s="76"/>
      <c r="I60" s="76"/>
      <c r="J60" s="76"/>
      <c r="K60" s="76"/>
      <c r="L60" s="76"/>
      <c r="M60" s="39"/>
      <c r="N60" s="39"/>
      <c r="O60" s="39"/>
    </row>
    <row r="61" spans="1:18">
      <c r="A61" s="40"/>
      <c r="B61" s="40"/>
      <c r="C61" s="39"/>
      <c r="D61" s="32"/>
      <c r="E61" s="32"/>
      <c r="F61" s="33"/>
      <c r="G61" s="32"/>
      <c r="H61" s="76"/>
      <c r="I61" s="76"/>
      <c r="J61" s="76"/>
      <c r="K61" s="76"/>
      <c r="L61" s="76"/>
      <c r="M61" s="39"/>
      <c r="N61" s="39"/>
      <c r="O61" s="39"/>
    </row>
    <row r="62" spans="1:18">
      <c r="A62" s="40"/>
      <c r="B62" s="40"/>
      <c r="C62" s="40"/>
      <c r="D62" s="32"/>
      <c r="E62" s="32"/>
      <c r="F62" s="33"/>
      <c r="G62" s="32"/>
      <c r="H62" s="76"/>
      <c r="I62" s="76"/>
      <c r="J62" s="76"/>
      <c r="K62" s="76"/>
      <c r="L62" s="76"/>
      <c r="M62" s="39"/>
      <c r="N62" s="39"/>
      <c r="O62" s="39"/>
    </row>
    <row r="63" spans="1:18">
      <c r="A63" s="37"/>
      <c r="B63" s="38"/>
      <c r="C63" s="39"/>
      <c r="D63" s="32"/>
      <c r="E63" s="32"/>
      <c r="F63" s="33"/>
      <c r="G63" s="32"/>
      <c r="H63" s="76"/>
      <c r="I63" s="76"/>
      <c r="J63" s="76"/>
      <c r="K63" s="76"/>
      <c r="L63" s="76"/>
      <c r="M63" s="39"/>
      <c r="N63" s="39"/>
      <c r="O63" s="39"/>
    </row>
    <row r="64" spans="1:18">
      <c r="A64" s="41"/>
      <c r="B64" s="42"/>
      <c r="C64" s="40"/>
      <c r="D64" s="32"/>
      <c r="E64" s="32"/>
      <c r="F64" s="33"/>
      <c r="G64" s="32"/>
      <c r="H64" s="76"/>
      <c r="I64" s="76"/>
      <c r="J64" s="76"/>
      <c r="K64" s="76"/>
      <c r="L64" s="76"/>
      <c r="M64" s="39"/>
      <c r="N64" s="39"/>
      <c r="O64" s="39"/>
    </row>
    <row r="65" spans="1:15">
      <c r="A65" s="41"/>
      <c r="B65" s="42"/>
      <c r="C65" s="40"/>
      <c r="D65" s="32"/>
      <c r="E65" s="32"/>
      <c r="F65" s="33"/>
      <c r="G65" s="32"/>
      <c r="H65" s="76"/>
      <c r="I65" s="76"/>
      <c r="J65" s="76"/>
      <c r="K65" s="76"/>
      <c r="L65" s="76"/>
      <c r="M65" s="39"/>
      <c r="N65" s="39"/>
      <c r="O65" s="39"/>
    </row>
    <row r="66" spans="1:15">
      <c r="A66" s="41"/>
      <c r="B66" s="42"/>
      <c r="C66" s="40"/>
      <c r="D66" s="32"/>
      <c r="E66" s="32"/>
      <c r="F66" s="33"/>
      <c r="G66" s="32"/>
      <c r="H66" s="76"/>
      <c r="I66" s="76"/>
      <c r="J66" s="76"/>
      <c r="K66" s="76"/>
      <c r="L66" s="76"/>
      <c r="M66" s="39"/>
      <c r="N66" s="39"/>
      <c r="O66" s="39"/>
    </row>
  </sheetData>
  <mergeCells count="44">
    <mergeCell ref="A9:Q9"/>
    <mergeCell ref="A10:Q10"/>
    <mergeCell ref="B54:B55"/>
    <mergeCell ref="Q54:Q55"/>
    <mergeCell ref="Q2:R2"/>
    <mergeCell ref="Q4:R4"/>
    <mergeCell ref="Q5:R5"/>
    <mergeCell ref="Q6:R6"/>
    <mergeCell ref="Q8:R8"/>
    <mergeCell ref="A12:A13"/>
    <mergeCell ref="B12:B13"/>
    <mergeCell ref="C12:C13"/>
    <mergeCell ref="D12:G12"/>
    <mergeCell ref="H12:O12"/>
    <mergeCell ref="P12:P13"/>
    <mergeCell ref="Q12:Q13"/>
    <mergeCell ref="R12:R13"/>
    <mergeCell ref="A15:A22"/>
    <mergeCell ref="B15:B22"/>
    <mergeCell ref="R15:R22"/>
    <mergeCell ref="P23:P50"/>
    <mergeCell ref="R23:R26"/>
    <mergeCell ref="A24:A25"/>
    <mergeCell ref="B24:B25"/>
    <mergeCell ref="Q24:Q25"/>
    <mergeCell ref="R27:R41"/>
    <mergeCell ref="A32:A33"/>
    <mergeCell ref="B32:B33"/>
    <mergeCell ref="Q32:Q33"/>
    <mergeCell ref="B34:B35"/>
    <mergeCell ref="Q34:Q35"/>
    <mergeCell ref="A40:A41"/>
    <mergeCell ref="B40:B41"/>
    <mergeCell ref="Q40:Q41"/>
    <mergeCell ref="A57:K57"/>
    <mergeCell ref="R44:R46"/>
    <mergeCell ref="A45:A46"/>
    <mergeCell ref="B45:B46"/>
    <mergeCell ref="Q45:Q46"/>
    <mergeCell ref="R47:R50"/>
    <mergeCell ref="A48:A50"/>
    <mergeCell ref="Q51:Q53"/>
    <mergeCell ref="Q48:Q50"/>
    <mergeCell ref="B48:B53"/>
  </mergeCells>
  <hyperlinks>
    <hyperlink ref="D12" location="Par1099" display="Код бюджетной классификации &lt;2&gt;"/>
  </hyperlinks>
  <pageMargins left="1.1811023622047245" right="0.59055118110236227" top="0.78740157480314965" bottom="0.78740157480314965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 2022</vt:lpstr>
      <vt:lpstr>'дек 2022'!Область_печати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34</cp:revision>
  <cp:lastPrinted>2024-01-12T06:31:03Z</cp:lastPrinted>
  <dcterms:created xsi:type="dcterms:W3CDTF">2015-11-04T05:44:50Z</dcterms:created>
  <dcterms:modified xsi:type="dcterms:W3CDTF">2024-01-12T06:31:44Z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